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TS\Desktop\ДТС\5 Инструкции для сайта\"/>
    </mc:Choice>
  </mc:AlternateContent>
  <xr:revisionPtr revIDLastSave="0" documentId="8_{38D754E5-102B-4ACC-A06E-FCBCE3326AA9}" xr6:coauthVersionLast="47" xr6:coauthVersionMax="47" xr10:uidLastSave="{00000000-0000-0000-0000-000000000000}"/>
  <bookViews>
    <workbookView xWindow="-120" yWindow="-120" windowWidth="20730" windowHeight="11160"/>
  </bookViews>
  <sheets>
    <sheet name="ДТС БИОТЕХ" sheetId="1" r:id="rId1"/>
  </sheets>
  <definedNames>
    <definedName name="_xlnm._FilterDatabase" localSheetId="0" hidden="1">'ДТС БИОТЕХ'!$B$28:$L$28</definedName>
    <definedName name="_xlnm.Print_Area" localSheetId="0">'ДТС БИОТЕХ'!$A$1:$N$88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1" l="1"/>
  <c r="K48" i="1" s="1"/>
  <c r="J47" i="1"/>
  <c r="K47" i="1"/>
  <c r="J46" i="1"/>
  <c r="K46" i="1" s="1"/>
  <c r="J51" i="1"/>
  <c r="K51" i="1" s="1"/>
  <c r="J52" i="1"/>
  <c r="K52" i="1" s="1"/>
  <c r="J53" i="1"/>
  <c r="J54" i="1"/>
  <c r="J50" i="1"/>
  <c r="K50" i="1" s="1"/>
  <c r="J49" i="1"/>
  <c r="K49" i="1" s="1"/>
  <c r="F14" i="1"/>
  <c r="K14" i="1" s="1"/>
  <c r="N14" i="1" s="1"/>
  <c r="F15" i="1"/>
  <c r="K15" i="1"/>
  <c r="F13" i="1"/>
  <c r="K13" i="1"/>
  <c r="N13" i="1"/>
  <c r="J57" i="1"/>
  <c r="K57" i="1" s="1"/>
  <c r="J58" i="1"/>
  <c r="K58" i="1"/>
  <c r="J59" i="1"/>
  <c r="K59" i="1" s="1"/>
  <c r="J60" i="1"/>
  <c r="K60" i="1"/>
  <c r="J61" i="1"/>
  <c r="K61" i="1" s="1"/>
  <c r="J62" i="1"/>
  <c r="K62" i="1"/>
  <c r="J63" i="1"/>
  <c r="K63" i="1" s="1"/>
  <c r="J64" i="1"/>
  <c r="K64" i="1"/>
  <c r="J65" i="1"/>
  <c r="K65" i="1" s="1"/>
  <c r="J66" i="1"/>
  <c r="K66" i="1"/>
  <c r="J67" i="1"/>
  <c r="K67" i="1" s="1"/>
  <c r="J68" i="1"/>
  <c r="K68" i="1"/>
  <c r="J69" i="1"/>
  <c r="K69" i="1" s="1"/>
  <c r="J70" i="1"/>
  <c r="K70" i="1"/>
  <c r="J71" i="1"/>
  <c r="K71" i="1" s="1"/>
  <c r="J72" i="1"/>
  <c r="K72" i="1"/>
  <c r="J73" i="1"/>
  <c r="K73" i="1" s="1"/>
  <c r="J74" i="1"/>
  <c r="K74" i="1"/>
  <c r="J75" i="1"/>
  <c r="K75" i="1" s="1"/>
  <c r="J76" i="1"/>
  <c r="K76" i="1"/>
  <c r="J77" i="1"/>
  <c r="K77" i="1" s="1"/>
  <c r="J78" i="1"/>
  <c r="K78" i="1"/>
  <c r="J79" i="1"/>
  <c r="K79" i="1" s="1"/>
  <c r="J80" i="1"/>
  <c r="K80" i="1"/>
  <c r="J81" i="1"/>
  <c r="K81" i="1" s="1"/>
  <c r="J82" i="1"/>
  <c r="K82" i="1"/>
  <c r="J83" i="1"/>
  <c r="K83" i="1" s="1"/>
  <c r="J84" i="1"/>
  <c r="K84" i="1"/>
  <c r="J85" i="1"/>
  <c r="K85" i="1" s="1"/>
  <c r="J86" i="1"/>
  <c r="K86" i="1"/>
  <c r="J87" i="1"/>
  <c r="K87" i="1" s="1"/>
  <c r="J88" i="1"/>
  <c r="K88" i="1"/>
  <c r="K53" i="1"/>
  <c r="K54" i="1"/>
  <c r="J55" i="1"/>
  <c r="K55" i="1"/>
  <c r="J56" i="1"/>
  <c r="K56" i="1" s="1"/>
  <c r="F12" i="1"/>
  <c r="K12" i="1"/>
  <c r="N12" i="1" s="1"/>
  <c r="J12" i="1"/>
  <c r="J14" i="1"/>
  <c r="J13" i="1"/>
  <c r="J15" i="1"/>
  <c r="D42" i="1"/>
  <c r="D43" i="1"/>
  <c r="D44" i="1"/>
  <c r="D45" i="1"/>
  <c r="D41" i="1"/>
  <c r="J41" i="1"/>
  <c r="B42" i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J43" i="1"/>
  <c r="J44" i="1"/>
  <c r="J45" i="1"/>
  <c r="J42" i="1"/>
  <c r="I12" i="1"/>
  <c r="I13" i="1"/>
  <c r="I14" i="1"/>
  <c r="K45" i="1" l="1"/>
  <c r="K44" i="1"/>
  <c r="K42" i="1"/>
  <c r="K43" i="1"/>
  <c r="K41" i="1"/>
</calcChain>
</file>

<file path=xl/comments1.xml><?xml version="1.0" encoding="utf-8"?>
<comments xmlns="http://schemas.openxmlformats.org/spreadsheetml/2006/main">
  <authors>
    <author>DTS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Введите ФИО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Введите текущую дату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Введите импользуемый метод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ведите номер партии</t>
        </r>
      </text>
    </comment>
    <comment ref="D11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4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4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4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4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4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4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4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4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</commentList>
</comments>
</file>

<file path=xl/sharedStrings.xml><?xml version="1.0" encoding="utf-8"?>
<sst xmlns="http://schemas.openxmlformats.org/spreadsheetml/2006/main" count="60" uniqueCount="44">
  <si>
    <t>Slope =</t>
  </si>
  <si>
    <t>Intercept =</t>
  </si>
  <si>
    <t>Operator:</t>
  </si>
  <si>
    <t>Date:</t>
  </si>
  <si>
    <t>Assay ID:</t>
  </si>
  <si>
    <t>Kit Lot#:</t>
  </si>
  <si>
    <t>Logit B/Bo</t>
  </si>
  <si>
    <t>B/Bo</t>
  </si>
  <si>
    <t>R^2 =</t>
  </si>
  <si>
    <t>logit B/Bo</t>
  </si>
  <si>
    <t>INSTRUMENT</t>
  </si>
  <si>
    <t>TIME</t>
  </si>
  <si>
    <t>%T</t>
  </si>
  <si>
    <t>OPERATOR</t>
  </si>
  <si>
    <t>NOTES</t>
  </si>
  <si>
    <t>Craig</t>
  </si>
  <si>
    <t>DR/2010 SN:980600009115</t>
  </si>
  <si>
    <t>P0; 450nm</t>
  </si>
  <si>
    <t>Образец</t>
  </si>
  <si>
    <t>Исполнитель</t>
  </si>
  <si>
    <t>Дата:</t>
  </si>
  <si>
    <t>Метод:</t>
  </si>
  <si>
    <t>№ партии</t>
  </si>
  <si>
    <t>Раздел I: Калибровочная кривая</t>
  </si>
  <si>
    <t>Стандарт</t>
  </si>
  <si>
    <t>Поглощение</t>
  </si>
  <si>
    <t>Log(Конц.)</t>
  </si>
  <si>
    <t>Раздел II: Расчет концентрации в образцах</t>
  </si>
  <si>
    <t>№</t>
  </si>
  <si>
    <t>Конц. (мкг/кг)</t>
  </si>
  <si>
    <t>Ср. ppb</t>
  </si>
  <si>
    <t>ООО "ДТС Биотех"</t>
  </si>
  <si>
    <t xml:space="preserve">                                   *** вводите значения только в ячейки, выделенные цветом ***</t>
  </si>
  <si>
    <t>0 мкг/кг =</t>
  </si>
  <si>
    <t>40 мкг/кг =</t>
  </si>
  <si>
    <t>100 мкг/кг =</t>
  </si>
  <si>
    <t>300 мкг/кг =</t>
  </si>
  <si>
    <t>1000 мкг/кг =</t>
  </si>
  <si>
    <t xml:space="preserve">Стандарт 0 мкг/кг </t>
  </si>
  <si>
    <t xml:space="preserve">Стандарт 40 мкг/кг </t>
  </si>
  <si>
    <t xml:space="preserve">Стандарт 100 мкг/кг </t>
  </si>
  <si>
    <t xml:space="preserve">Стандарт 300 мкг/кг </t>
  </si>
  <si>
    <t xml:space="preserve">Стандарт 1000 мкг/кг </t>
  </si>
  <si>
    <t>Определение зеараленона. Набор ТЕСТСИП Зеараленон (40-1000 мкг/кг)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</si>
</sst>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8" formatCode="0.000"/>
    <numFmt numFmtId="190" formatCode="0.0000"/>
    <numFmt numFmtId="191" formatCode="[$-FC19]dd\ mmmm\ yyyy\ \г\.;@"/>
  </numFmts>
  <fonts count="24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b/>
      <sz val="36"/>
      <name val="Book Antiqua"/>
      <family val="1"/>
      <charset val="204"/>
    </font>
    <font>
      <b/>
      <sz val="14"/>
      <name val="Book Antiqua"/>
      <family val="1"/>
      <charset val="204"/>
    </font>
    <font>
      <i/>
      <sz val="14"/>
      <color indexed="12"/>
      <name val="Book Antiqua"/>
      <family val="1"/>
      <charset val="204"/>
    </font>
    <font>
      <i/>
      <sz val="10"/>
      <name val="Arial"/>
    </font>
    <font>
      <i/>
      <sz val="14"/>
      <name val="Book Antiqua"/>
      <family val="1"/>
      <charset val="204"/>
    </font>
    <font>
      <b/>
      <sz val="9"/>
      <color indexed="81"/>
      <name val="Tahoma"/>
      <charset val="1"/>
    </font>
    <font>
      <sz val="14"/>
      <name val="Book Antiqua"/>
      <family val="1"/>
      <charset val="204"/>
    </font>
    <font>
      <b/>
      <sz val="12"/>
      <name val="Book Antiqua"/>
      <family val="1"/>
      <charset val="204"/>
    </font>
    <font>
      <sz val="9"/>
      <color indexed="81"/>
      <name val="Tahoma"/>
      <charset val="1"/>
    </font>
    <font>
      <b/>
      <i/>
      <sz val="16"/>
      <name val="Book Antiqua"/>
      <family val="1"/>
      <charset val="204"/>
    </font>
    <font>
      <sz val="12"/>
      <name val="Book Antiqua"/>
      <family val="1"/>
      <charset val="204"/>
    </font>
    <font>
      <sz val="12"/>
      <color indexed="12"/>
      <name val="Book Antiqua"/>
      <family val="1"/>
      <charset val="204"/>
    </font>
    <font>
      <sz val="12"/>
      <color indexed="8"/>
      <name val="Book Antiqua"/>
      <family val="1"/>
      <charset val="204"/>
    </font>
    <font>
      <b/>
      <sz val="12"/>
      <color indexed="62"/>
      <name val="Book Antiqua"/>
      <family val="1"/>
      <charset val="204"/>
    </font>
    <font>
      <i/>
      <sz val="12"/>
      <color indexed="62"/>
      <name val="Book Antiqua"/>
      <family val="1"/>
      <charset val="204"/>
    </font>
    <font>
      <b/>
      <sz val="12"/>
      <color indexed="9"/>
      <name val="Book Antiqua"/>
      <family val="1"/>
      <charset val="204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4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 applyFill="1" applyBorder="1" applyProtection="1">
      <protection locked="0"/>
    </xf>
    <xf numFmtId="15" fontId="3" fillId="0" borderId="0" xfId="0" applyNumberFormat="1" applyFont="1" applyFill="1" applyBorder="1" applyProtection="1">
      <protection locked="0"/>
    </xf>
    <xf numFmtId="188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right" vertical="center"/>
      <protection hidden="1"/>
    </xf>
    <xf numFmtId="2" fontId="13" fillId="0" borderId="2" xfId="0" applyNumberFormat="1" applyFont="1" applyBorder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>
      <alignment vertical="center"/>
    </xf>
    <xf numFmtId="0" fontId="8" fillId="0" borderId="2" xfId="0" applyFont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vertical="center"/>
      <protection hidden="1"/>
    </xf>
    <xf numFmtId="0" fontId="13" fillId="0" borderId="0" xfId="0" applyFont="1" applyBorder="1" applyAlignment="1">
      <alignment horizontal="right" vertical="center"/>
    </xf>
    <xf numFmtId="2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/>
    <xf numFmtId="0" fontId="8" fillId="0" borderId="4" xfId="0" applyFont="1" applyBorder="1" applyAlignment="1">
      <alignment horizontal="right"/>
    </xf>
    <xf numFmtId="188" fontId="13" fillId="2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/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0" xfId="0" applyFont="1" applyBorder="1" applyAlignment="1">
      <alignment horizontal="right"/>
    </xf>
    <xf numFmtId="188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Protection="1"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188" fontId="13" fillId="0" borderId="0" xfId="0" applyNumberFormat="1" applyFont="1" applyBorder="1" applyAlignment="1" applyProtection="1">
      <alignment horizontal="right"/>
      <protection hidden="1"/>
    </xf>
    <xf numFmtId="190" fontId="13" fillId="0" borderId="0" xfId="0" applyNumberFormat="1" applyFont="1" applyBorder="1" applyProtection="1">
      <protection hidden="1"/>
    </xf>
    <xf numFmtId="188" fontId="8" fillId="0" borderId="0" xfId="0" applyNumberFormat="1" applyFont="1" applyBorder="1" applyAlignment="1" applyProtection="1">
      <alignment horizontal="right"/>
      <protection hidden="1"/>
    </xf>
    <xf numFmtId="190" fontId="13" fillId="0" borderId="5" xfId="0" applyNumberFormat="1" applyFont="1" applyBorder="1" applyProtection="1">
      <protection hidden="1"/>
    </xf>
    <xf numFmtId="2" fontId="13" fillId="0" borderId="0" xfId="0" applyNumberFormat="1" applyFont="1" applyBorder="1" applyAlignment="1">
      <alignment horizontal="center"/>
    </xf>
    <xf numFmtId="15" fontId="13" fillId="0" borderId="0" xfId="0" applyNumberFormat="1" applyFont="1" applyBorder="1" applyAlignment="1">
      <alignment horizontal="right"/>
    </xf>
    <xf numFmtId="188" fontId="13" fillId="0" borderId="0" xfId="0" applyNumberFormat="1" applyFont="1" applyBorder="1" applyAlignment="1">
      <alignment horizontal="right"/>
    </xf>
    <xf numFmtId="190" fontId="13" fillId="0" borderId="0" xfId="0" applyNumberFormat="1" applyFont="1" applyBorder="1"/>
    <xf numFmtId="0" fontId="8" fillId="0" borderId="6" xfId="0" applyFont="1" applyBorder="1" applyAlignment="1">
      <alignment horizontal="right"/>
    </xf>
    <xf numFmtId="15" fontId="13" fillId="0" borderId="0" xfId="0" applyNumberFormat="1" applyFont="1" applyBorder="1"/>
    <xf numFmtId="21" fontId="13" fillId="0" borderId="0" xfId="0" applyNumberFormat="1" applyFont="1" applyBorder="1"/>
    <xf numFmtId="0" fontId="13" fillId="0" borderId="7" xfId="0" applyFont="1" applyBorder="1" applyAlignment="1">
      <alignment horizontal="right"/>
    </xf>
    <xf numFmtId="188" fontId="13" fillId="2" borderId="8" xfId="0" applyNumberFormat="1" applyFont="1" applyFill="1" applyBorder="1" applyAlignment="1" applyProtection="1">
      <alignment horizontal="center"/>
      <protection locked="0"/>
    </xf>
    <xf numFmtId="188" fontId="13" fillId="0" borderId="8" xfId="0" applyNumberFormat="1" applyFont="1" applyFill="1" applyBorder="1" applyAlignment="1" applyProtection="1">
      <alignment horizontal="center"/>
      <protection locked="0"/>
    </xf>
    <xf numFmtId="2" fontId="13" fillId="0" borderId="8" xfId="0" applyNumberFormat="1" applyFont="1" applyBorder="1" applyProtection="1">
      <protection hidden="1"/>
    </xf>
    <xf numFmtId="2" fontId="13" fillId="0" borderId="8" xfId="0" applyNumberFormat="1" applyFont="1" applyBorder="1" applyAlignment="1" applyProtection="1">
      <alignment horizontal="center"/>
      <protection hidden="1"/>
    </xf>
    <xf numFmtId="0" fontId="13" fillId="0" borderId="8" xfId="0" applyFont="1" applyBorder="1" applyProtection="1">
      <protection hidden="1"/>
    </xf>
    <xf numFmtId="0" fontId="13" fillId="0" borderId="8" xfId="0" applyFont="1" applyBorder="1"/>
    <xf numFmtId="0" fontId="13" fillId="0" borderId="9" xfId="0" applyFont="1" applyBorder="1"/>
    <xf numFmtId="0" fontId="13" fillId="3" borderId="10" xfId="0" applyFont="1" applyFill="1" applyBorder="1" applyAlignment="1">
      <alignment horizontal="center" vertical="center"/>
    </xf>
    <xf numFmtId="0" fontId="16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7" fillId="0" borderId="0" xfId="0" applyFont="1"/>
    <xf numFmtId="21" fontId="18" fillId="2" borderId="11" xfId="0" applyNumberFormat="1" applyFont="1" applyFill="1" applyBorder="1" applyProtection="1">
      <protection locked="0"/>
    </xf>
    <xf numFmtId="0" fontId="18" fillId="2" borderId="12" xfId="0" applyFont="1" applyFill="1" applyBorder="1" applyProtection="1">
      <protection locked="0"/>
    </xf>
    <xf numFmtId="0" fontId="17" fillId="0" borderId="0" xfId="0" applyFont="1" applyProtection="1">
      <protection locked="0"/>
    </xf>
    <xf numFmtId="15" fontId="17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2" fontId="18" fillId="2" borderId="12" xfId="0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/>
      <protection hidden="1"/>
    </xf>
    <xf numFmtId="15" fontId="17" fillId="0" borderId="0" xfId="0" applyNumberFormat="1" applyFont="1"/>
    <xf numFmtId="21" fontId="17" fillId="0" borderId="0" xfId="0" applyNumberFormat="1" applyFont="1"/>
    <xf numFmtId="0" fontId="17" fillId="0" borderId="0" xfId="0" applyFont="1" applyAlignment="1"/>
    <xf numFmtId="0" fontId="18" fillId="0" borderId="0" xfId="0" applyFont="1" applyFill="1" applyBorder="1" applyAlignment="1" applyProtection="1">
      <alignment horizontal="left"/>
      <protection locked="0"/>
    </xf>
    <xf numFmtId="2" fontId="14" fillId="0" borderId="0" xfId="0" applyNumberFormat="1" applyFont="1" applyAlignment="1" applyProtection="1">
      <alignment horizontal="center"/>
      <protection hidden="1"/>
    </xf>
    <xf numFmtId="16" fontId="14" fillId="0" borderId="0" xfId="0" applyNumberFormat="1" applyFont="1" applyProtection="1">
      <protection locked="0"/>
    </xf>
    <xf numFmtId="2" fontId="14" fillId="0" borderId="0" xfId="0" applyNumberFormat="1" applyFont="1" applyAlignment="1" applyProtection="1">
      <alignment horizontal="left"/>
      <protection hidden="1"/>
    </xf>
    <xf numFmtId="21" fontId="18" fillId="0" borderId="0" xfId="0" applyNumberFormat="1" applyFont="1" applyFill="1" applyBorder="1" applyProtection="1">
      <protection locked="0"/>
    </xf>
    <xf numFmtId="2" fontId="17" fillId="0" borderId="0" xfId="0" applyNumberFormat="1" applyFont="1" applyAlignment="1">
      <alignment horizontal="center"/>
    </xf>
    <xf numFmtId="0" fontId="14" fillId="0" borderId="0" xfId="0" applyFont="1"/>
    <xf numFmtId="0" fontId="17" fillId="0" borderId="10" xfId="0" applyFont="1" applyFill="1" applyBorder="1" applyAlignment="1">
      <alignment horizontal="center"/>
    </xf>
    <xf numFmtId="0" fontId="19" fillId="3" borderId="10" xfId="0" applyFont="1" applyFill="1" applyBorder="1" applyAlignment="1" applyProtection="1">
      <alignment horizontal="center" vertical="center"/>
      <protection locked="0" hidden="1"/>
    </xf>
    <xf numFmtId="2" fontId="18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10" xfId="0" applyFont="1" applyFill="1" applyBorder="1" applyAlignment="1">
      <alignment horizontal="left"/>
    </xf>
    <xf numFmtId="2" fontId="22" fillId="0" borderId="0" xfId="0" applyNumberFormat="1" applyFont="1" applyAlignment="1" applyProtection="1">
      <alignment horizontal="center"/>
      <protection hidden="1"/>
    </xf>
    <xf numFmtId="2" fontId="23" fillId="0" borderId="0" xfId="0" applyNumberFormat="1" applyFont="1" applyAlignment="1" applyProtection="1">
      <alignment horizontal="center"/>
      <protection hidden="1"/>
    </xf>
    <xf numFmtId="2" fontId="23" fillId="0" borderId="0" xfId="0" applyNumberFormat="1" applyFont="1" applyFill="1" applyAlignment="1" applyProtection="1">
      <alignment horizontal="center"/>
      <protection hidden="1"/>
    </xf>
    <xf numFmtId="2" fontId="20" fillId="0" borderId="0" xfId="0" applyNumberFormat="1" applyFont="1" applyFill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49" fontId="9" fillId="3" borderId="12" xfId="0" applyNumberFormat="1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191" fontId="11" fillId="3" borderId="12" xfId="0" applyNumberFormat="1" applyFont="1" applyFill="1" applyBorder="1" applyAlignment="1" applyProtection="1">
      <alignment horizontal="left" vertical="center"/>
    </xf>
    <xf numFmtId="191" fontId="11" fillId="3" borderId="13" xfId="0" applyNumberFormat="1" applyFont="1" applyFill="1" applyBorder="1" applyAlignment="1" applyProtection="1">
      <alignment horizontal="left" vertical="center"/>
    </xf>
    <xf numFmtId="191" fontId="11" fillId="3" borderId="11" xfId="0" applyNumberFormat="1" applyFont="1" applyFill="1" applyBorder="1" applyAlignment="1" applyProtection="1">
      <alignment horizontal="left" vertical="center"/>
    </xf>
    <xf numFmtId="49" fontId="9" fillId="3" borderId="13" xfId="0" applyNumberFormat="1" applyFont="1" applyFill="1" applyBorder="1" applyAlignment="1" applyProtection="1">
      <alignment horizontal="left" vertical="center"/>
      <protection locked="0"/>
    </xf>
    <xf numFmtId="49" fontId="9" fillId="3" borderId="11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94077448747156E-2"/>
          <c:y val="9.748457609994135E-2"/>
          <c:w val="0.82460136674259676"/>
          <c:h val="0.6478007315028360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'ДТС БИОТЕХ'!$J$12:$J$15</c:f>
              <c:numCache>
                <c:formatCode>0.00</c:formatCode>
                <c:ptCount val="4"/>
                <c:pt idx="0">
                  <c:v>1.6020599913279623</c:v>
                </c:pt>
                <c:pt idx="1">
                  <c:v>2</c:v>
                </c:pt>
                <c:pt idx="2">
                  <c:v>2.4771212547196626</c:v>
                </c:pt>
                <c:pt idx="3">
                  <c:v>3</c:v>
                </c:pt>
              </c:numCache>
            </c:numRef>
          </c:xVal>
          <c:yVal>
            <c:numRef>
              <c:f>'ДТС БИОТЕХ'!$K$12:$K$15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C6-4347-BE7D-E6DE32A1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01775"/>
        <c:axId val="1"/>
      </c:scatterChart>
      <c:valAx>
        <c:axId val="195301775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US"/>
                  <a:t>Log(Conc.)</a:t>
                </a:r>
              </a:p>
            </c:rich>
          </c:tx>
          <c:layout>
            <c:manualLayout>
              <c:xMode val="edge"/>
              <c:yMode val="edge"/>
              <c:x val="0.46127562642369019"/>
              <c:y val="0.8773611848994721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ru-RU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ru-RU" sz="1100" b="1" i="0" u="none" strike="noStrike" baseline="0">
                    <a:solidFill>
                      <a:srgbClr val="000000"/>
                    </a:solidFill>
                    <a:latin typeface="Book Antiqua"/>
                  </a:rPr>
                  <a:t>Logit(B/B</a:t>
                </a:r>
                <a:r>
                  <a:rPr lang="ru-RU" sz="1100" b="1" i="0" u="none" strike="noStrike" baseline="-25000">
                    <a:solidFill>
                      <a:srgbClr val="000000"/>
                    </a:solidFill>
                    <a:latin typeface="Book Antiqua"/>
                  </a:rPr>
                  <a:t>0</a:t>
                </a:r>
                <a:r>
                  <a:rPr lang="ru-RU" sz="1100" b="1" i="0" u="none" strike="noStrike" baseline="0">
                    <a:solidFill>
                      <a:srgbClr val="000000"/>
                    </a:solidFill>
                    <a:latin typeface="Book Antiqua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8337129840546698E-3"/>
              <c:y val="0.2987430557901428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ru-RU"/>
          </a:p>
        </c:txPr>
        <c:crossAx val="195301775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99CCFF" mc:Ignorable="a14" a14:legacySpreadsheetColorIndex="44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18900000" scaled="1"/>
    </a:gradFill>
    <a:ln w="127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28575</xdr:rowOff>
    </xdr:from>
    <xdr:to>
      <xdr:col>15</xdr:col>
      <xdr:colOff>0</xdr:colOff>
      <xdr:row>35</xdr:row>
      <xdr:rowOff>142875</xdr:rowOff>
    </xdr:to>
    <xdr:graphicFrame macro="">
      <xdr:nvGraphicFramePr>
        <xdr:cNvPr id="1027" name="Диаграмма 3">
          <a:extLst>
            <a:ext uri="{FF2B5EF4-FFF2-40B4-BE49-F238E27FC236}">
              <a16:creationId xmlns:a16="http://schemas.microsoft.com/office/drawing/2014/main" id="{585CA92F-C97B-4BB9-81B3-D9912DE84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123825</xdr:colOff>
      <xdr:row>2</xdr:row>
      <xdr:rowOff>180975</xdr:rowOff>
    </xdr:from>
    <xdr:to>
      <xdr:col>13</xdr:col>
      <xdr:colOff>600075</xdr:colOff>
      <xdr:row>8</xdr:row>
      <xdr:rowOff>85725</xdr:rowOff>
    </xdr:to>
    <xdr:pic>
      <xdr:nvPicPr>
        <xdr:cNvPr id="1067" name="Picture 43">
          <a:extLst>
            <a:ext uri="{FF2B5EF4-FFF2-40B4-BE49-F238E27FC236}">
              <a16:creationId xmlns:a16="http://schemas.microsoft.com/office/drawing/2014/main" id="{FD44484D-5EBD-4F59-9882-5F4EC538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2" b="23834"/>
        <a:stretch>
          <a:fillRect/>
        </a:stretch>
      </xdr:blipFill>
      <xdr:spPr bwMode="auto">
        <a:xfrm>
          <a:off x="5591175" y="1000125"/>
          <a:ext cx="26289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W88"/>
  <sheetViews>
    <sheetView showZeros="0" tabSelected="1" zoomScaleNormal="75" workbookViewId="0">
      <selection activeCell="Q13" sqref="Q13"/>
    </sheetView>
  </sheetViews>
  <sheetFormatPr defaultRowHeight="12.75" x14ac:dyDescent="0.2"/>
  <cols>
    <col min="1" max="1" width="1.28515625" customWidth="1"/>
    <col min="2" max="2" width="20.85546875" customWidth="1"/>
    <col min="3" max="3" width="1.85546875" hidden="1" customWidth="1"/>
    <col min="4" max="4" width="19" bestFit="1" customWidth="1"/>
    <col min="5" max="5" width="1.7109375" hidden="1" customWidth="1"/>
    <col min="6" max="6" width="25" customWidth="1"/>
    <col min="7" max="7" width="2.85546875" hidden="1" customWidth="1"/>
    <col min="8" max="8" width="3.85546875" hidden="1" customWidth="1"/>
    <col min="9" max="9" width="2.7109375" hidden="1" customWidth="1"/>
    <col min="10" max="10" width="15.85546875" bestFit="1" customWidth="1"/>
    <col min="11" max="11" width="17.28515625" bestFit="1" customWidth="1"/>
    <col min="12" max="12" width="12" hidden="1" customWidth="1"/>
    <col min="13" max="13" width="15" bestFit="1" customWidth="1"/>
    <col min="14" max="14" width="12.5703125" bestFit="1" customWidth="1"/>
    <col min="15" max="15" width="4.5703125" hidden="1" customWidth="1"/>
  </cols>
  <sheetData>
    <row r="1" spans="1:23" ht="45.75" x14ac:dyDescent="0.2">
      <c r="A1" s="12" t="s">
        <v>31</v>
      </c>
      <c r="B1" s="5"/>
    </row>
    <row r="2" spans="1:23" ht="18.75" x14ac:dyDescent="0.25">
      <c r="A2" s="13" t="s">
        <v>43</v>
      </c>
      <c r="B2" s="10"/>
      <c r="C2" s="11"/>
      <c r="D2" s="11"/>
      <c r="E2" s="11"/>
      <c r="F2" s="11"/>
    </row>
    <row r="3" spans="1:23" ht="18.75" x14ac:dyDescent="0.2">
      <c r="A3" s="13"/>
      <c r="B3" s="96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23" ht="18.75" x14ac:dyDescent="0.2">
      <c r="A4" s="13"/>
      <c r="B4" s="13" t="s">
        <v>19</v>
      </c>
      <c r="C4" s="14" t="s">
        <v>2</v>
      </c>
      <c r="D4" s="97"/>
      <c r="E4" s="98"/>
      <c r="F4" s="99"/>
      <c r="Q4" s="1"/>
      <c r="R4" s="6"/>
    </row>
    <row r="5" spans="1:23" ht="18.75" x14ac:dyDescent="0.2">
      <c r="A5" s="13"/>
      <c r="B5" s="13" t="s">
        <v>20</v>
      </c>
      <c r="C5" s="14" t="s">
        <v>3</v>
      </c>
      <c r="D5" s="100"/>
      <c r="E5" s="101"/>
      <c r="F5" s="102"/>
      <c r="Q5" s="1"/>
      <c r="R5" s="7"/>
    </row>
    <row r="6" spans="1:23" ht="18.75" x14ac:dyDescent="0.2">
      <c r="B6" s="13" t="s">
        <v>21</v>
      </c>
      <c r="C6" s="14" t="s">
        <v>4</v>
      </c>
      <c r="D6" s="97"/>
      <c r="E6" s="103"/>
      <c r="F6" s="104"/>
      <c r="Q6" s="1"/>
      <c r="R6" s="6"/>
    </row>
    <row r="7" spans="1:23" ht="18.75" x14ac:dyDescent="0.2">
      <c r="B7" s="13" t="s">
        <v>22</v>
      </c>
      <c r="C7" s="14" t="s">
        <v>5</v>
      </c>
      <c r="D7" s="93"/>
      <c r="E7" s="94"/>
      <c r="F7" s="95"/>
      <c r="Q7" s="1"/>
      <c r="R7" s="6"/>
    </row>
    <row r="8" spans="1:23" x14ac:dyDescent="0.2">
      <c r="C8" s="1"/>
      <c r="Q8" s="1"/>
    </row>
    <row r="9" spans="1:23" ht="21.75" thickBot="1" x14ac:dyDescent="0.4">
      <c r="B9" s="60" t="s">
        <v>23</v>
      </c>
      <c r="C9" s="1"/>
      <c r="P9" s="2"/>
      <c r="Q9" s="1"/>
    </row>
    <row r="10" spans="1:23" s="15" customFormat="1" ht="18.75" x14ac:dyDescent="0.2">
      <c r="B10" s="16" t="s">
        <v>24</v>
      </c>
      <c r="C10" s="17"/>
      <c r="D10" s="18" t="s">
        <v>25</v>
      </c>
      <c r="E10" s="19"/>
      <c r="F10" s="18" t="s">
        <v>7</v>
      </c>
      <c r="G10" s="20"/>
      <c r="H10" s="20"/>
      <c r="I10" s="20"/>
      <c r="J10" s="20" t="s">
        <v>26</v>
      </c>
      <c r="K10" s="20" t="s">
        <v>6</v>
      </c>
      <c r="L10" s="21"/>
      <c r="M10" s="21"/>
      <c r="N10" s="22"/>
      <c r="P10" s="23"/>
      <c r="Q10" s="24"/>
      <c r="R10" s="25"/>
      <c r="S10" s="26"/>
      <c r="T10" s="26"/>
      <c r="U10" s="26"/>
      <c r="V10" s="26"/>
      <c r="W10" s="26"/>
    </row>
    <row r="11" spans="1:23" s="27" customFormat="1" ht="18.75" x14ac:dyDescent="0.3">
      <c r="B11" s="28" t="s">
        <v>33</v>
      </c>
      <c r="C11" s="29">
        <v>1.387</v>
      </c>
      <c r="D11" s="59"/>
      <c r="E11" s="30"/>
      <c r="F11" s="31"/>
      <c r="G11" s="32"/>
      <c r="H11" s="32"/>
      <c r="I11" s="32"/>
      <c r="J11" s="32"/>
      <c r="K11" s="32"/>
      <c r="L11" s="32"/>
      <c r="M11" s="32"/>
      <c r="N11" s="33"/>
      <c r="P11" s="34"/>
      <c r="Q11" s="35"/>
      <c r="R11" s="36"/>
      <c r="S11" s="30"/>
      <c r="T11" s="30"/>
      <c r="U11" s="30"/>
      <c r="V11" s="30"/>
      <c r="W11" s="30"/>
    </row>
    <row r="12" spans="1:23" s="27" customFormat="1" ht="18.75" x14ac:dyDescent="0.3">
      <c r="B12" s="28" t="s">
        <v>34</v>
      </c>
      <c r="C12" s="29">
        <v>1.018</v>
      </c>
      <c r="D12" s="59"/>
      <c r="E12" s="37"/>
      <c r="F12" s="38" t="str">
        <f>IF(OR(D11=0,D12=0)," ",(D12/D$11))</f>
        <v xml:space="preserve"> </v>
      </c>
      <c r="G12" s="39"/>
      <c r="H12" s="40" t="s">
        <v>8</v>
      </c>
      <c r="I12" s="41" t="e">
        <f>CORREL(F12:F15,E12:E15)</f>
        <v>#DIV/0!</v>
      </c>
      <c r="J12" s="38">
        <f>LOG(40)</f>
        <v>1.6020599913279623</v>
      </c>
      <c r="K12" s="38" t="str">
        <f>IF(F12=" "," ",LOG((F12/(1-F12))))</f>
        <v xml:space="preserve"> </v>
      </c>
      <c r="L12" s="32"/>
      <c r="M12" s="42" t="s">
        <v>8</v>
      </c>
      <c r="N12" s="43" t="str">
        <f>IF(K12=" "," ",CORREL(K12:K15,J12:J15))</f>
        <v xml:space="preserve"> </v>
      </c>
      <c r="O12" s="30"/>
      <c r="P12" s="34"/>
      <c r="Q12" s="35"/>
      <c r="R12" s="44"/>
      <c r="S12" s="37"/>
      <c r="T12" s="44"/>
      <c r="U12" s="45"/>
      <c r="V12" s="46"/>
      <c r="W12" s="47"/>
    </row>
    <row r="13" spans="1:23" s="27" customFormat="1" ht="18.75" x14ac:dyDescent="0.3">
      <c r="B13" s="28" t="s">
        <v>35</v>
      </c>
      <c r="C13" s="29">
        <v>0.83299999999999996</v>
      </c>
      <c r="D13" s="59"/>
      <c r="E13" s="37"/>
      <c r="F13" s="38" t="str">
        <f>IF(OR(D12=0,D13=0)," ",(D13/D$11))</f>
        <v xml:space="preserve"> </v>
      </c>
      <c r="G13" s="39"/>
      <c r="H13" s="40" t="s">
        <v>0</v>
      </c>
      <c r="I13" s="41" t="e">
        <f>SLOPE(F12:F15,E12:E15)</f>
        <v>#DIV/0!</v>
      </c>
      <c r="J13" s="38">
        <f>LOG(100)</f>
        <v>2</v>
      </c>
      <c r="K13" s="38" t="str">
        <f>IF(F13=" "," ",LOG((F13/(1-F13))))</f>
        <v xml:space="preserve"> </v>
      </c>
      <c r="L13" s="32"/>
      <c r="M13" s="42" t="s">
        <v>0</v>
      </c>
      <c r="N13" s="43" t="str">
        <f>IF(K13=" "," ",SLOPE(K12:K15,J12:J15))</f>
        <v xml:space="preserve"> </v>
      </c>
      <c r="O13" s="30"/>
      <c r="P13" s="34"/>
      <c r="Q13" s="35"/>
      <c r="R13" s="44"/>
      <c r="S13" s="37"/>
      <c r="T13" s="44"/>
      <c r="U13" s="45"/>
      <c r="V13" s="46"/>
      <c r="W13" s="47"/>
    </row>
    <row r="14" spans="1:23" s="27" customFormat="1" ht="18.75" x14ac:dyDescent="0.3">
      <c r="B14" s="28" t="s">
        <v>36</v>
      </c>
      <c r="C14" s="29">
        <v>0.61599999999999999</v>
      </c>
      <c r="D14" s="59"/>
      <c r="E14" s="37"/>
      <c r="F14" s="38" t="str">
        <f>IF(OR(D13=0,D14=0)," ",(D14/D$11))</f>
        <v xml:space="preserve"> </v>
      </c>
      <c r="G14" s="39"/>
      <c r="H14" s="40" t="s">
        <v>1</v>
      </c>
      <c r="I14" s="41" t="e">
        <f>INTERCEPT(F12:F15,E12:E15)</f>
        <v>#DIV/0!</v>
      </c>
      <c r="J14" s="38">
        <f>LOG(300)</f>
        <v>2.4771212547196626</v>
      </c>
      <c r="K14" s="38" t="str">
        <f>IF(F14=" "," ",LOG((F14/(1-F14))))</f>
        <v xml:space="preserve"> </v>
      </c>
      <c r="L14" s="32"/>
      <c r="M14" s="42" t="s">
        <v>1</v>
      </c>
      <c r="N14" s="43" t="str">
        <f>IF(K14=" "," ",INTERCEPT(K12:K15,J12:J15))</f>
        <v xml:space="preserve"> </v>
      </c>
      <c r="O14" s="30"/>
      <c r="P14" s="34"/>
      <c r="Q14" s="35"/>
      <c r="R14" s="44"/>
      <c r="S14" s="37"/>
      <c r="T14" s="44"/>
      <c r="U14" s="45"/>
      <c r="V14" s="46"/>
      <c r="W14" s="47"/>
    </row>
    <row r="15" spans="1:23" s="27" customFormat="1" ht="18.75" x14ac:dyDescent="0.3">
      <c r="B15" s="48" t="s">
        <v>37</v>
      </c>
      <c r="C15" s="29">
        <v>0.29199999999999998</v>
      </c>
      <c r="D15" s="59"/>
      <c r="E15" s="37"/>
      <c r="F15" s="38" t="str">
        <f>IF(OR(D14=0,D15=0)," ",(D15/D$11))</f>
        <v xml:space="preserve"> </v>
      </c>
      <c r="G15" s="32"/>
      <c r="H15" s="32"/>
      <c r="I15" s="32"/>
      <c r="J15" s="38">
        <f>LOG(1000)</f>
        <v>3</v>
      </c>
      <c r="K15" s="38" t="str">
        <f>IF(F15=" "," ",LOG((F15/(1-F15))))</f>
        <v xml:space="preserve"> </v>
      </c>
      <c r="L15" s="32"/>
      <c r="M15" s="32"/>
      <c r="N15" s="33"/>
      <c r="P15" s="34"/>
      <c r="Q15" s="35"/>
      <c r="R15" s="44"/>
      <c r="S15" s="37"/>
      <c r="T15" s="44"/>
      <c r="U15" s="49"/>
      <c r="V15" s="50"/>
      <c r="W15" s="30"/>
    </row>
    <row r="16" spans="1:23" s="27" customFormat="1" ht="19.5" thickBot="1" x14ac:dyDescent="0.35">
      <c r="B16" s="51"/>
      <c r="C16" s="52"/>
      <c r="D16" s="53"/>
      <c r="E16" s="54"/>
      <c r="F16" s="55"/>
      <c r="G16" s="56"/>
      <c r="H16" s="56"/>
      <c r="I16" s="56"/>
      <c r="J16" s="54"/>
      <c r="K16" s="55"/>
      <c r="L16" s="56"/>
      <c r="M16" s="57"/>
      <c r="N16" s="58"/>
      <c r="P16" s="30"/>
      <c r="Q16" s="30"/>
      <c r="R16" s="30"/>
      <c r="S16" s="34"/>
      <c r="T16" s="30"/>
      <c r="U16" s="30"/>
      <c r="V16" s="30"/>
      <c r="W16" s="30"/>
    </row>
    <row r="17" spans="4:11" x14ac:dyDescent="0.2">
      <c r="D17" s="8"/>
      <c r="F17" s="9"/>
      <c r="K17" s="9"/>
    </row>
    <row r="38" spans="1:23" ht="21" x14ac:dyDescent="0.35">
      <c r="B38" s="60" t="s">
        <v>27</v>
      </c>
    </row>
    <row r="39" spans="1:23" x14ac:dyDescent="0.2">
      <c r="I39" s="3"/>
      <c r="J39" s="3"/>
      <c r="K39" s="3"/>
      <c r="L39" s="4"/>
      <c r="M39" s="3"/>
    </row>
    <row r="40" spans="1:23" s="66" customFormat="1" ht="16.5" x14ac:dyDescent="0.3">
      <c r="A40" s="61"/>
      <c r="B40" s="62" t="s">
        <v>28</v>
      </c>
      <c r="C40" s="63" t="s">
        <v>11</v>
      </c>
      <c r="D40" s="63" t="s">
        <v>25</v>
      </c>
      <c r="E40" s="63" t="s">
        <v>12</v>
      </c>
      <c r="F40" s="63" t="s">
        <v>18</v>
      </c>
      <c r="G40" s="63" t="s">
        <v>13</v>
      </c>
      <c r="H40" s="64" t="s">
        <v>10</v>
      </c>
      <c r="I40" s="63" t="s">
        <v>14</v>
      </c>
      <c r="J40" s="63" t="s">
        <v>9</v>
      </c>
      <c r="K40" s="61" t="s">
        <v>29</v>
      </c>
      <c r="L40" s="65" t="s">
        <v>30</v>
      </c>
      <c r="M40" s="71"/>
    </row>
    <row r="41" spans="1:23" s="66" customFormat="1" ht="16.5" x14ac:dyDescent="0.3">
      <c r="B41" s="85">
        <v>1</v>
      </c>
      <c r="C41" s="67"/>
      <c r="D41" s="85">
        <f>D11</f>
        <v>0</v>
      </c>
      <c r="E41" s="68">
        <v>9.6300000000000008</v>
      </c>
      <c r="F41" s="88" t="s">
        <v>38</v>
      </c>
      <c r="G41" s="69" t="s">
        <v>15</v>
      </c>
      <c r="H41" s="70" t="s">
        <v>16</v>
      </c>
      <c r="I41" s="69" t="s">
        <v>17</v>
      </c>
      <c r="J41" s="89" t="e">
        <f>LOG(((D41/D$11)/(1-(D41/D$11))))</f>
        <v>#DIV/0!</v>
      </c>
      <c r="K41" s="89" t="e">
        <f>10^((J41-$N$14)/$N$13)</f>
        <v>#DIV/0!</v>
      </c>
      <c r="L41" s="71"/>
      <c r="M41" s="69"/>
    </row>
    <row r="42" spans="1:23" s="66" customFormat="1" ht="16.5" x14ac:dyDescent="0.3">
      <c r="B42" s="85">
        <f>B41+1</f>
        <v>2</v>
      </c>
      <c r="C42" s="67"/>
      <c r="D42" s="85">
        <f>D12</f>
        <v>0</v>
      </c>
      <c r="E42" s="72">
        <v>21.4</v>
      </c>
      <c r="F42" s="88" t="s">
        <v>39</v>
      </c>
      <c r="G42" s="73" t="s">
        <v>15</v>
      </c>
      <c r="H42" s="70" t="s">
        <v>16</v>
      </c>
      <c r="I42" s="73" t="s">
        <v>17</v>
      </c>
      <c r="J42" s="89" t="e">
        <f>LOG(((D42/D$11)/(1-(D42/D$11))))</f>
        <v>#DIV/0!</v>
      </c>
      <c r="K42" s="89" t="e">
        <f>10^((J42-$N$14)/$N$13)</f>
        <v>#DIV/0!</v>
      </c>
      <c r="L42" s="74"/>
      <c r="M42" s="69"/>
      <c r="V42" s="75"/>
      <c r="W42" s="76"/>
    </row>
    <row r="43" spans="1:23" s="66" customFormat="1" ht="16.5" x14ac:dyDescent="0.3">
      <c r="B43" s="85">
        <f t="shared" ref="B43:B88" si="0">B42+1</f>
        <v>3</v>
      </c>
      <c r="C43" s="67">
        <v>0.72793981481481485</v>
      </c>
      <c r="D43" s="85">
        <f>D13</f>
        <v>0</v>
      </c>
      <c r="E43" s="72">
        <v>25.3</v>
      </c>
      <c r="F43" s="88" t="s">
        <v>40</v>
      </c>
      <c r="G43" s="73" t="s">
        <v>15</v>
      </c>
      <c r="H43" s="70" t="s">
        <v>16</v>
      </c>
      <c r="I43" s="73" t="s">
        <v>17</v>
      </c>
      <c r="J43" s="89" t="e">
        <f>LOG(((D43/D$11)/(1-(D43/D$11))))</f>
        <v>#DIV/0!</v>
      </c>
      <c r="K43" s="89" t="e">
        <f>10^((J43-$N$14)/$N$13)</f>
        <v>#DIV/0!</v>
      </c>
      <c r="L43" s="74"/>
      <c r="M43" s="69"/>
      <c r="V43" s="75"/>
      <c r="W43" s="76"/>
    </row>
    <row r="44" spans="1:23" s="66" customFormat="1" ht="16.5" x14ac:dyDescent="0.3">
      <c r="B44" s="85">
        <f t="shared" si="0"/>
        <v>4</v>
      </c>
      <c r="C44" s="67">
        <v>0.72805555555555557</v>
      </c>
      <c r="D44" s="85">
        <f>D14</f>
        <v>0</v>
      </c>
      <c r="E44" s="72">
        <v>39.5</v>
      </c>
      <c r="F44" s="88" t="s">
        <v>41</v>
      </c>
      <c r="G44" s="73" t="s">
        <v>15</v>
      </c>
      <c r="H44" s="70" t="s">
        <v>16</v>
      </c>
      <c r="I44" s="73" t="s">
        <v>17</v>
      </c>
      <c r="J44" s="89" t="e">
        <f>LOG(((D44/D$11)/(1-(D44/D$11))))</f>
        <v>#DIV/0!</v>
      </c>
      <c r="K44" s="89" t="e">
        <f>10^((J44-$N$14)/$N$13)</f>
        <v>#DIV/0!</v>
      </c>
      <c r="L44" s="74"/>
      <c r="M44" s="69"/>
      <c r="Q44" s="75"/>
      <c r="R44" s="76"/>
      <c r="V44" s="75"/>
      <c r="W44" s="76"/>
    </row>
    <row r="45" spans="1:23" s="66" customFormat="1" ht="16.5" x14ac:dyDescent="0.3">
      <c r="B45" s="85">
        <f t="shared" si="0"/>
        <v>5</v>
      </c>
      <c r="C45" s="67">
        <v>0.72815972222222225</v>
      </c>
      <c r="D45" s="85">
        <f>D15</f>
        <v>0</v>
      </c>
      <c r="E45" s="72">
        <v>63.3</v>
      </c>
      <c r="F45" s="88" t="s">
        <v>42</v>
      </c>
      <c r="G45" s="73" t="s">
        <v>15</v>
      </c>
      <c r="H45" s="70" t="s">
        <v>16</v>
      </c>
      <c r="I45" s="73" t="s">
        <v>17</v>
      </c>
      <c r="J45" s="89" t="e">
        <f>LOG(((D45/D$11)/(1-(D45/D$11))))</f>
        <v>#DIV/0!</v>
      </c>
      <c r="K45" s="89" t="e">
        <f>10^((J45-$N$14)/$N$13)</f>
        <v>#DIV/0!</v>
      </c>
      <c r="L45" s="74"/>
      <c r="M45" s="69"/>
      <c r="Q45" s="75"/>
      <c r="R45" s="76"/>
      <c r="V45" s="75"/>
      <c r="W45" s="76"/>
    </row>
    <row r="46" spans="1:23" s="66" customFormat="1" ht="16.5" customHeight="1" x14ac:dyDescent="0.25">
      <c r="B46" s="85">
        <f t="shared" si="0"/>
        <v>6</v>
      </c>
      <c r="C46" s="67">
        <v>0.72835648148148147</v>
      </c>
      <c r="D46" s="86"/>
      <c r="E46" s="87"/>
      <c r="F46" s="86"/>
      <c r="G46" s="73"/>
      <c r="H46" s="70"/>
      <c r="I46" s="73"/>
      <c r="J46" s="90" t="str">
        <f>IF(OR(D46=0,D$11=0)," ",LOG(((D46/D$11)/(1-(D46/D$11)))))</f>
        <v xml:space="preserve"> </v>
      </c>
      <c r="K46" s="91" t="str">
        <f>IF(J46=" "," ",10^((J46-$N$14)/$N$13))</f>
        <v xml:space="preserve"> </v>
      </c>
      <c r="L46" s="74"/>
      <c r="M46" s="69"/>
      <c r="N46" s="77"/>
      <c r="Q46" s="75"/>
      <c r="R46" s="76"/>
    </row>
    <row r="47" spans="1:23" s="66" customFormat="1" ht="16.5" customHeight="1" x14ac:dyDescent="0.25">
      <c r="B47" s="85">
        <f t="shared" si="0"/>
        <v>7</v>
      </c>
      <c r="C47" s="67">
        <v>0.72848379629629623</v>
      </c>
      <c r="D47" s="86"/>
      <c r="E47" s="87"/>
      <c r="F47" s="86"/>
      <c r="G47" s="73"/>
      <c r="H47" s="70"/>
      <c r="I47" s="73"/>
      <c r="J47" s="90" t="str">
        <f>IF(OR(D47=0,D$11=0)," ",LOG(((D47/D$11)/(1-(D47/D$11)))))</f>
        <v xml:space="preserve"> </v>
      </c>
      <c r="K47" s="91" t="str">
        <f>IF(J47=" "," ",10^((J47-$N$14)/$N$13))</f>
        <v xml:space="preserve"> </v>
      </c>
      <c r="L47" s="74"/>
      <c r="M47" s="69"/>
      <c r="Q47" s="75"/>
      <c r="R47" s="76"/>
    </row>
    <row r="48" spans="1:23" s="66" customFormat="1" ht="16.5" customHeight="1" x14ac:dyDescent="0.25">
      <c r="B48" s="85">
        <f t="shared" si="0"/>
        <v>8</v>
      </c>
      <c r="C48" s="67">
        <v>0.72871527777777778</v>
      </c>
      <c r="D48" s="86"/>
      <c r="E48" s="87"/>
      <c r="F48" s="86"/>
      <c r="G48" s="73"/>
      <c r="H48" s="70"/>
      <c r="I48" s="73"/>
      <c r="J48" s="90" t="str">
        <f>IF(OR(D48=0,D$11=0)," ",LOG(((D48/D$11)/(1-(D48/D$11)))))</f>
        <v xml:space="preserve"> </v>
      </c>
      <c r="K48" s="91" t="str">
        <f>IF(J48=" "," ",10^((J48-$N$14)/$N$13))</f>
        <v xml:space="preserve"> </v>
      </c>
      <c r="L48" s="74"/>
      <c r="M48" s="69"/>
      <c r="W48" s="78"/>
    </row>
    <row r="49" spans="2:23" s="66" customFormat="1" ht="16.5" x14ac:dyDescent="0.3">
      <c r="B49" s="85">
        <f t="shared" si="0"/>
        <v>9</v>
      </c>
      <c r="C49" s="67"/>
      <c r="D49" s="86"/>
      <c r="E49" s="87"/>
      <c r="F49" s="86"/>
      <c r="G49" s="73"/>
      <c r="H49" s="70"/>
      <c r="I49" s="73"/>
      <c r="J49" s="79" t="str">
        <f t="shared" ref="J49:J54" si="1">IF(OR(D49=0,D$11=0)," ",LOG(((D49/D$11)/(1-(D49/D$11)))))</f>
        <v xml:space="preserve"> </v>
      </c>
      <c r="K49" s="92" t="str">
        <f>IF(J49=" "," ",10^((J49-$N$14)/$N$13))</f>
        <v xml:space="preserve"> </v>
      </c>
      <c r="L49" s="79"/>
      <c r="M49" s="69"/>
      <c r="W49" s="78"/>
    </row>
    <row r="50" spans="2:23" s="66" customFormat="1" ht="16.5" x14ac:dyDescent="0.3">
      <c r="B50" s="85">
        <f t="shared" si="0"/>
        <v>10</v>
      </c>
      <c r="C50" s="67"/>
      <c r="D50" s="86"/>
      <c r="E50" s="87"/>
      <c r="F50" s="86"/>
      <c r="G50" s="73"/>
      <c r="H50" s="70"/>
      <c r="I50" s="73"/>
      <c r="J50" s="79" t="str">
        <f t="shared" si="1"/>
        <v xml:space="preserve"> </v>
      </c>
      <c r="K50" s="92" t="str">
        <f t="shared" ref="K50:K88" si="2">IF(J50=" "," ",10^((J50-$N$14)/$N$13))</f>
        <v xml:space="preserve"> </v>
      </c>
      <c r="L50" s="74"/>
      <c r="M50" s="69"/>
      <c r="W50" s="78"/>
    </row>
    <row r="51" spans="2:23" s="66" customFormat="1" ht="16.5" x14ac:dyDescent="0.3">
      <c r="B51" s="85">
        <f t="shared" si="0"/>
        <v>11</v>
      </c>
      <c r="C51" s="67"/>
      <c r="D51" s="86"/>
      <c r="E51" s="87"/>
      <c r="F51" s="86"/>
      <c r="G51" s="73"/>
      <c r="H51" s="70"/>
      <c r="I51" s="73"/>
      <c r="J51" s="79" t="str">
        <f t="shared" si="1"/>
        <v xml:space="preserve"> </v>
      </c>
      <c r="K51" s="92" t="str">
        <f t="shared" si="2"/>
        <v xml:space="preserve"> </v>
      </c>
      <c r="L51" s="74"/>
      <c r="M51" s="69"/>
      <c r="W51" s="78"/>
    </row>
    <row r="52" spans="2:23" s="66" customFormat="1" ht="16.5" x14ac:dyDescent="0.3">
      <c r="B52" s="85">
        <f t="shared" si="0"/>
        <v>12</v>
      </c>
      <c r="C52" s="67"/>
      <c r="D52" s="86"/>
      <c r="E52" s="87"/>
      <c r="F52" s="86"/>
      <c r="G52" s="73"/>
      <c r="H52" s="70"/>
      <c r="I52" s="73"/>
      <c r="J52" s="79" t="str">
        <f t="shared" si="1"/>
        <v xml:space="preserve"> </v>
      </c>
      <c r="K52" s="92" t="str">
        <f t="shared" si="2"/>
        <v xml:space="preserve"> </v>
      </c>
      <c r="L52" s="74"/>
      <c r="M52" s="69"/>
      <c r="W52" s="78"/>
    </row>
    <row r="53" spans="2:23" s="66" customFormat="1" ht="16.5" x14ac:dyDescent="0.3">
      <c r="B53" s="85">
        <f t="shared" si="0"/>
        <v>13</v>
      </c>
      <c r="C53" s="67"/>
      <c r="D53" s="86"/>
      <c r="E53" s="87"/>
      <c r="F53" s="86"/>
      <c r="G53" s="73"/>
      <c r="H53" s="70"/>
      <c r="I53" s="73"/>
      <c r="J53" s="79" t="str">
        <f t="shared" si="1"/>
        <v xml:space="preserve"> </v>
      </c>
      <c r="K53" s="92" t="str">
        <f t="shared" si="2"/>
        <v xml:space="preserve"> </v>
      </c>
      <c r="L53" s="79"/>
      <c r="M53" s="69"/>
    </row>
    <row r="54" spans="2:23" s="66" customFormat="1" ht="16.5" x14ac:dyDescent="0.3">
      <c r="B54" s="85">
        <f t="shared" si="0"/>
        <v>14</v>
      </c>
      <c r="C54" s="67"/>
      <c r="D54" s="86"/>
      <c r="E54" s="87"/>
      <c r="F54" s="86"/>
      <c r="G54" s="73"/>
      <c r="H54" s="70"/>
      <c r="I54" s="73"/>
      <c r="J54" s="79" t="str">
        <f t="shared" si="1"/>
        <v xml:space="preserve"> </v>
      </c>
      <c r="K54" s="92" t="str">
        <f t="shared" si="2"/>
        <v xml:space="preserve"> </v>
      </c>
      <c r="L54" s="79"/>
      <c r="M54" s="69"/>
    </row>
    <row r="55" spans="2:23" s="66" customFormat="1" ht="16.5" x14ac:dyDescent="0.3">
      <c r="B55" s="85">
        <f t="shared" si="0"/>
        <v>15</v>
      </c>
      <c r="C55" s="67"/>
      <c r="D55" s="86"/>
      <c r="E55" s="87"/>
      <c r="F55" s="86"/>
      <c r="G55" s="73"/>
      <c r="H55" s="70"/>
      <c r="I55" s="73"/>
      <c r="J55" s="79" t="str">
        <f t="shared" ref="J55:J88" si="3">IF(D55=0," ",LOG(((D55/D$11)/(1-(D55/D$11)))))</f>
        <v xml:space="preserve"> </v>
      </c>
      <c r="K55" s="92" t="str">
        <f t="shared" si="2"/>
        <v xml:space="preserve"> </v>
      </c>
      <c r="L55" s="79"/>
      <c r="M55" s="65"/>
    </row>
    <row r="56" spans="2:23" s="66" customFormat="1" ht="16.5" x14ac:dyDescent="0.3">
      <c r="B56" s="85">
        <f t="shared" si="0"/>
        <v>16</v>
      </c>
      <c r="C56" s="67"/>
      <c r="D56" s="86"/>
      <c r="E56" s="87"/>
      <c r="F56" s="86"/>
      <c r="G56" s="73"/>
      <c r="H56" s="70"/>
      <c r="I56" s="73"/>
      <c r="J56" s="79" t="str">
        <f t="shared" si="3"/>
        <v xml:space="preserve"> </v>
      </c>
      <c r="K56" s="92" t="str">
        <f t="shared" si="2"/>
        <v xml:space="preserve"> </v>
      </c>
      <c r="L56" s="79"/>
      <c r="M56" s="80"/>
    </row>
    <row r="57" spans="2:23" s="66" customFormat="1" ht="16.5" x14ac:dyDescent="0.3">
      <c r="B57" s="85">
        <f t="shared" si="0"/>
        <v>17</v>
      </c>
      <c r="C57" s="67"/>
      <c r="D57" s="86"/>
      <c r="E57" s="87"/>
      <c r="F57" s="86"/>
      <c r="G57" s="73"/>
      <c r="H57" s="70"/>
      <c r="I57" s="73"/>
      <c r="J57" s="79" t="str">
        <f t="shared" si="3"/>
        <v xml:space="preserve"> </v>
      </c>
      <c r="K57" s="92" t="str">
        <f t="shared" si="2"/>
        <v xml:space="preserve"> </v>
      </c>
      <c r="L57" s="79"/>
      <c r="M57" s="80"/>
    </row>
    <row r="58" spans="2:23" s="66" customFormat="1" ht="16.5" x14ac:dyDescent="0.3">
      <c r="B58" s="85">
        <f t="shared" si="0"/>
        <v>18</v>
      </c>
      <c r="C58" s="67"/>
      <c r="D58" s="86"/>
      <c r="E58" s="87"/>
      <c r="F58" s="86"/>
      <c r="G58" s="73"/>
      <c r="H58" s="70"/>
      <c r="I58" s="73"/>
      <c r="J58" s="79" t="str">
        <f t="shared" si="3"/>
        <v xml:space="preserve"> </v>
      </c>
      <c r="K58" s="92" t="str">
        <f t="shared" si="2"/>
        <v xml:space="preserve"> </v>
      </c>
      <c r="L58" s="79"/>
      <c r="M58" s="80"/>
    </row>
    <row r="59" spans="2:23" s="66" customFormat="1" ht="16.5" x14ac:dyDescent="0.3">
      <c r="B59" s="85">
        <f t="shared" si="0"/>
        <v>19</v>
      </c>
      <c r="C59" s="67"/>
      <c r="D59" s="86"/>
      <c r="E59" s="87"/>
      <c r="F59" s="86"/>
      <c r="G59" s="73"/>
      <c r="H59" s="70"/>
      <c r="I59" s="73"/>
      <c r="J59" s="79" t="str">
        <f t="shared" si="3"/>
        <v xml:space="preserve"> </v>
      </c>
      <c r="K59" s="92" t="str">
        <f t="shared" si="2"/>
        <v xml:space="preserve"> </v>
      </c>
      <c r="L59" s="81"/>
      <c r="M59" s="80"/>
    </row>
    <row r="60" spans="2:23" s="66" customFormat="1" ht="16.5" x14ac:dyDescent="0.3">
      <c r="B60" s="85">
        <f t="shared" si="0"/>
        <v>20</v>
      </c>
      <c r="C60" s="82"/>
      <c r="D60" s="86"/>
      <c r="E60" s="87"/>
      <c r="F60" s="86"/>
      <c r="G60" s="83"/>
      <c r="H60" s="70"/>
      <c r="I60" s="74"/>
      <c r="J60" s="79" t="str">
        <f t="shared" si="3"/>
        <v xml:space="preserve"> </v>
      </c>
      <c r="K60" s="92" t="str">
        <f t="shared" si="2"/>
        <v xml:space="preserve"> </v>
      </c>
      <c r="L60" s="79"/>
      <c r="M60" s="80"/>
    </row>
    <row r="61" spans="2:23" s="66" customFormat="1" ht="16.5" x14ac:dyDescent="0.3">
      <c r="B61" s="85">
        <f t="shared" si="0"/>
        <v>21</v>
      </c>
      <c r="C61" s="82"/>
      <c r="D61" s="86"/>
      <c r="E61" s="87"/>
      <c r="F61" s="86"/>
      <c r="G61" s="83"/>
      <c r="H61" s="75"/>
      <c r="I61" s="74"/>
      <c r="J61" s="79" t="str">
        <f t="shared" si="3"/>
        <v xml:space="preserve"> </v>
      </c>
      <c r="K61" s="92" t="str">
        <f t="shared" si="2"/>
        <v xml:space="preserve"> </v>
      </c>
      <c r="L61" s="79"/>
      <c r="M61" s="80"/>
    </row>
    <row r="62" spans="2:23" s="66" customFormat="1" ht="16.5" x14ac:dyDescent="0.3">
      <c r="B62" s="85">
        <f t="shared" si="0"/>
        <v>22</v>
      </c>
      <c r="C62" s="82"/>
      <c r="D62" s="86"/>
      <c r="E62" s="87"/>
      <c r="F62" s="86"/>
      <c r="G62" s="83"/>
      <c r="H62" s="75"/>
      <c r="I62" s="74"/>
      <c r="J62" s="79" t="str">
        <f t="shared" si="3"/>
        <v xml:space="preserve"> </v>
      </c>
      <c r="K62" s="92" t="str">
        <f t="shared" si="2"/>
        <v xml:space="preserve"> </v>
      </c>
      <c r="L62" s="79"/>
      <c r="M62" s="80"/>
    </row>
    <row r="63" spans="2:23" s="66" customFormat="1" ht="16.5" x14ac:dyDescent="0.3">
      <c r="B63" s="85">
        <f t="shared" si="0"/>
        <v>23</v>
      </c>
      <c r="C63" s="82"/>
      <c r="D63" s="86"/>
      <c r="E63" s="87"/>
      <c r="F63" s="86"/>
      <c r="G63" s="83"/>
      <c r="I63" s="74"/>
      <c r="J63" s="79" t="str">
        <f t="shared" si="3"/>
        <v xml:space="preserve"> </v>
      </c>
      <c r="K63" s="92" t="str">
        <f t="shared" si="2"/>
        <v xml:space="preserve"> </v>
      </c>
      <c r="L63" s="79"/>
    </row>
    <row r="64" spans="2:23" s="66" customFormat="1" ht="16.5" x14ac:dyDescent="0.3">
      <c r="B64" s="85">
        <f t="shared" si="0"/>
        <v>24</v>
      </c>
      <c r="C64" s="82"/>
      <c r="D64" s="86"/>
      <c r="E64" s="87"/>
      <c r="F64" s="86"/>
      <c r="G64" s="83"/>
      <c r="I64" s="74"/>
      <c r="J64" s="79" t="str">
        <f t="shared" si="3"/>
        <v xml:space="preserve"> </v>
      </c>
      <c r="K64" s="92" t="str">
        <f t="shared" si="2"/>
        <v xml:space="preserve"> </v>
      </c>
      <c r="L64" s="79"/>
    </row>
    <row r="65" spans="2:13" s="66" customFormat="1" ht="16.5" x14ac:dyDescent="0.3">
      <c r="B65" s="85">
        <f t="shared" si="0"/>
        <v>25</v>
      </c>
      <c r="C65" s="82"/>
      <c r="D65" s="86"/>
      <c r="E65" s="87"/>
      <c r="F65" s="86"/>
      <c r="I65" s="74"/>
      <c r="J65" s="79" t="str">
        <f t="shared" si="3"/>
        <v xml:space="preserve"> </v>
      </c>
      <c r="K65" s="92" t="str">
        <f t="shared" si="2"/>
        <v xml:space="preserve"> </v>
      </c>
      <c r="L65" s="79"/>
      <c r="M65" s="80"/>
    </row>
    <row r="66" spans="2:13" s="66" customFormat="1" ht="16.5" x14ac:dyDescent="0.3">
      <c r="B66" s="85">
        <f t="shared" si="0"/>
        <v>26</v>
      </c>
      <c r="C66" s="76"/>
      <c r="D66" s="86"/>
      <c r="E66" s="87"/>
      <c r="F66" s="86"/>
      <c r="J66" s="79" t="str">
        <f t="shared" si="3"/>
        <v xml:space="preserve"> </v>
      </c>
      <c r="K66" s="92" t="str">
        <f t="shared" si="2"/>
        <v xml:space="preserve"> </v>
      </c>
      <c r="L66" s="79"/>
    </row>
    <row r="67" spans="2:13" s="66" customFormat="1" ht="16.5" x14ac:dyDescent="0.3">
      <c r="B67" s="85">
        <f t="shared" si="0"/>
        <v>27</v>
      </c>
      <c r="C67" s="76"/>
      <c r="D67" s="86"/>
      <c r="E67" s="87"/>
      <c r="F67" s="86"/>
      <c r="J67" s="79" t="str">
        <f t="shared" si="3"/>
        <v xml:space="preserve"> </v>
      </c>
      <c r="K67" s="92" t="str">
        <f t="shared" si="2"/>
        <v xml:space="preserve"> </v>
      </c>
      <c r="L67" s="79"/>
    </row>
    <row r="68" spans="2:13" s="66" customFormat="1" ht="16.5" x14ac:dyDescent="0.3">
      <c r="B68" s="85">
        <f t="shared" si="0"/>
        <v>28</v>
      </c>
      <c r="C68" s="76"/>
      <c r="D68" s="86"/>
      <c r="E68" s="87"/>
      <c r="F68" s="86"/>
      <c r="J68" s="79" t="str">
        <f t="shared" si="3"/>
        <v xml:space="preserve"> </v>
      </c>
      <c r="K68" s="92" t="str">
        <f t="shared" si="2"/>
        <v xml:space="preserve"> </v>
      </c>
      <c r="L68" s="79"/>
    </row>
    <row r="69" spans="2:13" s="66" customFormat="1" ht="16.5" x14ac:dyDescent="0.3">
      <c r="B69" s="85">
        <f t="shared" si="0"/>
        <v>29</v>
      </c>
      <c r="C69" s="76"/>
      <c r="D69" s="86"/>
      <c r="E69" s="87"/>
      <c r="F69" s="86"/>
      <c r="J69" s="79" t="str">
        <f t="shared" si="3"/>
        <v xml:space="preserve"> </v>
      </c>
      <c r="K69" s="92" t="str">
        <f t="shared" si="2"/>
        <v xml:space="preserve"> </v>
      </c>
      <c r="L69" s="79"/>
      <c r="M69" s="84"/>
    </row>
    <row r="70" spans="2:13" s="66" customFormat="1" ht="16.5" x14ac:dyDescent="0.3">
      <c r="B70" s="85">
        <f t="shared" si="0"/>
        <v>30</v>
      </c>
      <c r="C70" s="76"/>
      <c r="D70" s="86"/>
      <c r="E70" s="87"/>
      <c r="F70" s="86"/>
      <c r="J70" s="79" t="str">
        <f t="shared" si="3"/>
        <v xml:space="preserve"> </v>
      </c>
      <c r="K70" s="92" t="str">
        <f t="shared" si="2"/>
        <v xml:space="preserve"> </v>
      </c>
      <c r="L70" s="79"/>
      <c r="M70" s="84"/>
    </row>
    <row r="71" spans="2:13" s="66" customFormat="1" ht="16.5" x14ac:dyDescent="0.3">
      <c r="B71" s="85">
        <f t="shared" si="0"/>
        <v>31</v>
      </c>
      <c r="C71" s="76"/>
      <c r="D71" s="86"/>
      <c r="E71" s="87"/>
      <c r="F71" s="86"/>
      <c r="J71" s="79" t="str">
        <f t="shared" si="3"/>
        <v xml:space="preserve"> </v>
      </c>
      <c r="K71" s="92" t="str">
        <f t="shared" si="2"/>
        <v xml:space="preserve"> </v>
      </c>
      <c r="L71" s="84"/>
    </row>
    <row r="72" spans="2:13" s="66" customFormat="1" ht="16.5" x14ac:dyDescent="0.3">
      <c r="B72" s="85">
        <f t="shared" si="0"/>
        <v>32</v>
      </c>
      <c r="C72" s="76"/>
      <c r="D72" s="86"/>
      <c r="E72" s="87"/>
      <c r="F72" s="86"/>
      <c r="J72" s="79" t="str">
        <f t="shared" si="3"/>
        <v xml:space="preserve"> </v>
      </c>
      <c r="K72" s="92" t="str">
        <f t="shared" si="2"/>
        <v xml:space="preserve"> </v>
      </c>
      <c r="L72" s="84"/>
    </row>
    <row r="73" spans="2:13" s="66" customFormat="1" ht="16.5" x14ac:dyDescent="0.3">
      <c r="B73" s="85">
        <f t="shared" si="0"/>
        <v>33</v>
      </c>
      <c r="C73" s="76"/>
      <c r="D73" s="86"/>
      <c r="E73" s="87"/>
      <c r="F73" s="86"/>
      <c r="J73" s="79" t="str">
        <f t="shared" si="3"/>
        <v xml:space="preserve"> </v>
      </c>
      <c r="K73" s="92" t="str">
        <f t="shared" si="2"/>
        <v xml:space="preserve"> </v>
      </c>
      <c r="L73" s="84"/>
    </row>
    <row r="74" spans="2:13" s="66" customFormat="1" ht="16.5" x14ac:dyDescent="0.3">
      <c r="B74" s="85">
        <f t="shared" si="0"/>
        <v>34</v>
      </c>
      <c r="C74" s="76"/>
      <c r="D74" s="86"/>
      <c r="E74" s="87"/>
      <c r="F74" s="86"/>
      <c r="J74" s="79" t="str">
        <f t="shared" si="3"/>
        <v xml:space="preserve"> </v>
      </c>
      <c r="K74" s="92" t="str">
        <f t="shared" si="2"/>
        <v xml:space="preserve"> </v>
      </c>
      <c r="L74" s="84"/>
    </row>
    <row r="75" spans="2:13" s="66" customFormat="1" ht="16.5" x14ac:dyDescent="0.3">
      <c r="B75" s="85">
        <f t="shared" si="0"/>
        <v>35</v>
      </c>
      <c r="C75" s="76"/>
      <c r="D75" s="86"/>
      <c r="E75" s="87"/>
      <c r="F75" s="86"/>
      <c r="J75" s="79" t="str">
        <f t="shared" si="3"/>
        <v xml:space="preserve"> </v>
      </c>
      <c r="K75" s="92" t="str">
        <f t="shared" si="2"/>
        <v xml:space="preserve"> </v>
      </c>
      <c r="L75" s="84"/>
    </row>
    <row r="76" spans="2:13" s="66" customFormat="1" ht="16.5" x14ac:dyDescent="0.3">
      <c r="B76" s="85">
        <f t="shared" si="0"/>
        <v>36</v>
      </c>
      <c r="C76" s="76"/>
      <c r="D76" s="86"/>
      <c r="E76" s="87"/>
      <c r="F76" s="86"/>
      <c r="J76" s="79" t="str">
        <f t="shared" si="3"/>
        <v xml:space="preserve"> </v>
      </c>
      <c r="K76" s="92" t="str">
        <f t="shared" si="2"/>
        <v xml:space="preserve"> </v>
      </c>
      <c r="L76" s="84"/>
    </row>
    <row r="77" spans="2:13" s="66" customFormat="1" ht="16.5" x14ac:dyDescent="0.3">
      <c r="B77" s="85">
        <f t="shared" si="0"/>
        <v>37</v>
      </c>
      <c r="C77" s="76"/>
      <c r="D77" s="86"/>
      <c r="E77" s="87"/>
      <c r="F77" s="86"/>
      <c r="J77" s="79" t="str">
        <f t="shared" si="3"/>
        <v xml:space="preserve"> </v>
      </c>
      <c r="K77" s="92" t="str">
        <f t="shared" si="2"/>
        <v xml:space="preserve"> </v>
      </c>
      <c r="L77" s="84"/>
      <c r="M77" s="84"/>
    </row>
    <row r="78" spans="2:13" s="66" customFormat="1" ht="16.5" x14ac:dyDescent="0.3">
      <c r="B78" s="85">
        <f t="shared" si="0"/>
        <v>38</v>
      </c>
      <c r="C78" s="76"/>
      <c r="D78" s="86"/>
      <c r="E78" s="87"/>
      <c r="F78" s="86"/>
      <c r="J78" s="79" t="str">
        <f t="shared" si="3"/>
        <v xml:space="preserve"> </v>
      </c>
      <c r="K78" s="92" t="str">
        <f t="shared" si="2"/>
        <v xml:space="preserve"> </v>
      </c>
      <c r="L78" s="84"/>
      <c r="M78" s="84"/>
    </row>
    <row r="79" spans="2:13" s="66" customFormat="1" ht="16.5" x14ac:dyDescent="0.3">
      <c r="B79" s="85">
        <f t="shared" si="0"/>
        <v>39</v>
      </c>
      <c r="D79" s="86"/>
      <c r="E79" s="87"/>
      <c r="F79" s="86"/>
      <c r="J79" s="79" t="str">
        <f t="shared" si="3"/>
        <v xml:space="preserve"> </v>
      </c>
      <c r="K79" s="92" t="str">
        <f t="shared" si="2"/>
        <v xml:space="preserve"> </v>
      </c>
    </row>
    <row r="80" spans="2:13" s="66" customFormat="1" ht="16.5" x14ac:dyDescent="0.3">
      <c r="B80" s="85">
        <f t="shared" si="0"/>
        <v>40</v>
      </c>
      <c r="D80" s="86"/>
      <c r="E80" s="87"/>
      <c r="F80" s="86"/>
      <c r="J80" s="79" t="str">
        <f t="shared" si="3"/>
        <v xml:space="preserve"> </v>
      </c>
      <c r="K80" s="92" t="str">
        <f t="shared" si="2"/>
        <v xml:space="preserve"> </v>
      </c>
    </row>
    <row r="81" spans="2:11" s="66" customFormat="1" ht="16.5" x14ac:dyDescent="0.3">
      <c r="B81" s="85">
        <f t="shared" si="0"/>
        <v>41</v>
      </c>
      <c r="D81" s="86"/>
      <c r="E81" s="87"/>
      <c r="F81" s="86"/>
      <c r="J81" s="79" t="str">
        <f t="shared" si="3"/>
        <v xml:space="preserve"> </v>
      </c>
      <c r="K81" s="92" t="str">
        <f t="shared" si="2"/>
        <v xml:space="preserve"> </v>
      </c>
    </row>
    <row r="82" spans="2:11" s="66" customFormat="1" ht="16.5" x14ac:dyDescent="0.3">
      <c r="B82" s="85">
        <f t="shared" si="0"/>
        <v>42</v>
      </c>
      <c r="D82" s="86"/>
      <c r="E82" s="87"/>
      <c r="F82" s="86"/>
      <c r="J82" s="79" t="str">
        <f t="shared" si="3"/>
        <v xml:space="preserve"> </v>
      </c>
      <c r="K82" s="92" t="str">
        <f t="shared" si="2"/>
        <v xml:space="preserve"> </v>
      </c>
    </row>
    <row r="83" spans="2:11" s="66" customFormat="1" ht="16.5" x14ac:dyDescent="0.3">
      <c r="B83" s="85">
        <f t="shared" si="0"/>
        <v>43</v>
      </c>
      <c r="D83" s="86"/>
      <c r="E83" s="87"/>
      <c r="F83" s="86"/>
      <c r="J83" s="79" t="str">
        <f t="shared" si="3"/>
        <v xml:space="preserve"> </v>
      </c>
      <c r="K83" s="92" t="str">
        <f t="shared" si="2"/>
        <v xml:space="preserve"> </v>
      </c>
    </row>
    <row r="84" spans="2:11" s="66" customFormat="1" ht="16.5" x14ac:dyDescent="0.3">
      <c r="B84" s="85">
        <f t="shared" si="0"/>
        <v>44</v>
      </c>
      <c r="D84" s="86"/>
      <c r="E84" s="87"/>
      <c r="F84" s="86"/>
      <c r="J84" s="79" t="str">
        <f t="shared" si="3"/>
        <v xml:space="preserve"> </v>
      </c>
      <c r="K84" s="92" t="str">
        <f t="shared" si="2"/>
        <v xml:space="preserve"> </v>
      </c>
    </row>
    <row r="85" spans="2:11" s="66" customFormat="1" ht="16.5" x14ac:dyDescent="0.3">
      <c r="B85" s="85">
        <f t="shared" si="0"/>
        <v>45</v>
      </c>
      <c r="D85" s="86"/>
      <c r="E85" s="87"/>
      <c r="F85" s="86"/>
      <c r="J85" s="79" t="str">
        <f t="shared" si="3"/>
        <v xml:space="preserve"> </v>
      </c>
      <c r="K85" s="92" t="str">
        <f t="shared" si="2"/>
        <v xml:space="preserve"> </v>
      </c>
    </row>
    <row r="86" spans="2:11" s="66" customFormat="1" ht="16.5" x14ac:dyDescent="0.3">
      <c r="B86" s="85">
        <f t="shared" si="0"/>
        <v>46</v>
      </c>
      <c r="D86" s="86"/>
      <c r="E86" s="87"/>
      <c r="F86" s="86"/>
      <c r="J86" s="79" t="str">
        <f t="shared" si="3"/>
        <v xml:space="preserve"> </v>
      </c>
      <c r="K86" s="92" t="str">
        <f t="shared" si="2"/>
        <v xml:space="preserve"> </v>
      </c>
    </row>
    <row r="87" spans="2:11" s="66" customFormat="1" ht="16.5" x14ac:dyDescent="0.3">
      <c r="B87" s="85">
        <f t="shared" si="0"/>
        <v>47</v>
      </c>
      <c r="D87" s="86"/>
      <c r="E87" s="87"/>
      <c r="F87" s="86"/>
      <c r="J87" s="79" t="str">
        <f t="shared" si="3"/>
        <v xml:space="preserve"> </v>
      </c>
      <c r="K87" s="92" t="str">
        <f t="shared" si="2"/>
        <v xml:space="preserve"> </v>
      </c>
    </row>
    <row r="88" spans="2:11" s="66" customFormat="1" ht="16.5" x14ac:dyDescent="0.3">
      <c r="B88" s="85">
        <f t="shared" si="0"/>
        <v>48</v>
      </c>
      <c r="D88" s="86"/>
      <c r="E88" s="87"/>
      <c r="F88" s="86"/>
      <c r="J88" s="79" t="str">
        <f t="shared" si="3"/>
        <v xml:space="preserve"> </v>
      </c>
      <c r="K88" s="92" t="str">
        <f t="shared" si="2"/>
        <v xml:space="preserve"> </v>
      </c>
    </row>
  </sheetData>
  <mergeCells count="5">
    <mergeCell ref="D7:F7"/>
    <mergeCell ref="B3:M3"/>
    <mergeCell ref="D4:F4"/>
    <mergeCell ref="D5:F5"/>
    <mergeCell ref="D6:F6"/>
  </mergeCells>
  <phoneticPr fontId="6" type="noConversion"/>
  <printOptions horizontalCentered="1"/>
  <pageMargins left="0.78740157480314965" right="0.51181102362204722" top="0.43307086614173229" bottom="0.31496062992125984" header="0.39370078740157483" footer="0.31496062992125984"/>
  <pageSetup paperSize="9" scale="56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ДТС БИОТЕХ</vt:lpstr>
      <vt:lpstr>'ДТС БИОТЕХ'!Область_печати</vt:lpstr>
    </vt:vector>
  </TitlesOfParts>
  <Company>ДТС БИОТЕХ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ДТС БИОТЕХ</dc:creator>
  <cp:lastModifiedBy>DTS</cp:lastModifiedBy>
  <cp:lastPrinted>2017-05-15T16:16:15Z</cp:lastPrinted>
  <dcterms:created xsi:type="dcterms:W3CDTF">1998-02-05T15:04:02Z</dcterms:created>
  <dcterms:modified xsi:type="dcterms:W3CDTF">2022-03-16T07:55:35Z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здатель">
    <vt:lpwstr>ДТС БИОТЕХ</vt:lpwstr>
  </property>
</Properties>
</file>